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U:\Salary Guideline\Salary Guideline 2023\"/>
    </mc:Choice>
  </mc:AlternateContent>
  <xr:revisionPtr revIDLastSave="0" documentId="8_{DAF06639-F592-4607-BFE5-C0C8C7DA69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Sheet1!$A$3:$D$45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30" i="1" l="1"/>
  <c r="D29" i="1"/>
  <c r="B21" i="1"/>
  <c r="D21" i="1" s="1"/>
  <c r="B20" i="1"/>
  <c r="C39" i="1"/>
  <c r="C42" i="1" s="1"/>
  <c r="B38" i="1"/>
  <c r="B22" i="1"/>
  <c r="D22" i="1" s="1"/>
  <c r="B23" i="1"/>
  <c r="D23" i="1" s="1"/>
  <c r="D19" i="1"/>
  <c r="D27" i="1"/>
  <c r="D20" i="1" l="1"/>
  <c r="D25" i="1" s="1"/>
  <c r="D28" i="1" s="1"/>
  <c r="D34" i="1" s="1"/>
  <c r="B39" i="1" s="1"/>
  <c r="C40" i="1" l="1"/>
  <c r="D33" i="1"/>
  <c r="B40" i="1"/>
  <c r="B42" i="1" l="1"/>
  <c r="B43" i="1" s="1"/>
  <c r="C43" i="1"/>
</calcChain>
</file>

<file path=xl/sharedStrings.xml><?xml version="1.0" encoding="utf-8"?>
<sst xmlns="http://schemas.openxmlformats.org/spreadsheetml/2006/main" count="51" uniqueCount="50">
  <si>
    <t>Base Multiplier</t>
  </si>
  <si>
    <t>Total Multiplier</t>
  </si>
  <si>
    <t>Base Salary</t>
  </si>
  <si>
    <t>Adjusted Annual Compensation</t>
  </si>
  <si>
    <t>Adjusted Monthly Compensation</t>
  </si>
  <si>
    <t>Monthly Adjustment</t>
  </si>
  <si>
    <t>What is the base multiplier? (1.30,  1.40, 1.60, etc.)</t>
  </si>
  <si>
    <t>Years of church work experience - 1st five years</t>
  </si>
  <si>
    <t>Years of church work experance - 2nd five years</t>
  </si>
  <si>
    <t>Years of non-church experience</t>
  </si>
  <si>
    <t>Additional annual compensation for education (incl. certification, degree etc)</t>
  </si>
  <si>
    <t>Answers:</t>
  </si>
  <si>
    <t># of years / unit costs</t>
  </si>
  <si>
    <t>Factor for @ service year</t>
  </si>
  <si>
    <t xml:space="preserve">Position: </t>
  </si>
  <si>
    <t xml:space="preserve">Date: </t>
  </si>
  <si>
    <t>Adjustment  +/-   (Example  -5 percent = -0.05)</t>
  </si>
  <si>
    <t>Adjustment of percentage (entering 0.05 = increasing 5%)</t>
  </si>
  <si>
    <t>Years of church work beyond ten years</t>
  </si>
  <si>
    <t>Total service years of church work experience:</t>
  </si>
  <si>
    <t>Total service years of non-church work experience:</t>
  </si>
  <si>
    <t>Calculated Amount</t>
  </si>
  <si>
    <t>Compensation for additional education</t>
  </si>
  <si>
    <t>Suggested Compensation Per CNH Salary Guideline</t>
  </si>
  <si>
    <t>Monthly Compensation (including salary &amp; housing)</t>
  </si>
  <si>
    <t>Annual Compensation (including salary &amp; housing)</t>
  </si>
  <si>
    <t>Base Compensation (Total Multiplier x Base Salary)</t>
  </si>
  <si>
    <t>Months worked for during the year</t>
  </si>
  <si>
    <t>Change from % adjustment</t>
  </si>
  <si>
    <t>Change from $ adjustment</t>
  </si>
  <si>
    <t>Percentage adjustment</t>
  </si>
  <si>
    <t>Dollar adjustment</t>
  </si>
  <si>
    <t>Adjustment by % or $ (please use " - " sign for deduction)</t>
  </si>
  <si>
    <t>Adjustment of dollars amount per month</t>
  </si>
  <si>
    <t>Total months worked in 2022</t>
  </si>
  <si>
    <t>Position</t>
  </si>
  <si>
    <t>Pastor (Sole/associate)</t>
  </si>
  <si>
    <t>Pastor (with Staff)</t>
  </si>
  <si>
    <t>Pastor (with School)</t>
  </si>
  <si>
    <t>DCE</t>
  </si>
  <si>
    <t>Principal (enrollment &lt;200)</t>
  </si>
  <si>
    <t>Principal (enrollment 201-350)</t>
  </si>
  <si>
    <t>Principal (enrollment &gt;350)</t>
  </si>
  <si>
    <t>Name of the Worker: Enter Name</t>
  </si>
  <si>
    <t>What is the monthly base for your region? ($4,770, $5,189, $5,773, $6,361)</t>
  </si>
  <si>
    <t>Pastor with Staff, etc.</t>
  </si>
  <si>
    <t>CNH Salary Calculator - 2023</t>
  </si>
  <si>
    <t>Questions (please update each question in this section)</t>
  </si>
  <si>
    <r>
      <t>Summary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(no data can be changed in this section)</t>
    </r>
  </si>
  <si>
    <t>Getting your own report by updating the answers under the "Answers"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</si>
</sst>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"/>
    <numFmt numFmtId="166" formatCode="mm/dd/yyyy"/>
  </numFmts>
  <fonts count="11" x14ac:knownFonts="1">
    <font>
      <sz val="10"/>
      <name val="Arial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3E9F5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9" xfId="0" applyFont="1" applyFill="1" applyBorder="1" applyAlignment="1">
      <alignment horizontal="left" indent="2"/>
    </xf>
    <xf numFmtId="165" fontId="2" fillId="2" borderId="9" xfId="0" applyNumberFormat="1" applyFont="1" applyFill="1" applyBorder="1" applyAlignment="1">
      <alignment horizontal="center"/>
    </xf>
    <xf numFmtId="4" fontId="2" fillId="2" borderId="8" xfId="0" applyNumberFormat="1" applyFont="1" applyFill="1" applyBorder="1"/>
    <xf numFmtId="0" fontId="2" fillId="2" borderId="9" xfId="0" applyFont="1" applyFill="1" applyBorder="1" applyAlignment="1">
      <alignment horizontal="left" indent="1"/>
    </xf>
    <xf numFmtId="0" fontId="3" fillId="2" borderId="9" xfId="0" applyFont="1" applyFill="1" applyBorder="1" applyAlignment="1">
      <alignment horizontal="left" indent="1"/>
    </xf>
    <xf numFmtId="0" fontId="3" fillId="2" borderId="9" xfId="0" applyFont="1" applyFill="1" applyBorder="1" applyAlignment="1">
      <alignment horizontal="center"/>
    </xf>
    <xf numFmtId="4" fontId="3" fillId="2" borderId="8" xfId="0" applyNumberFormat="1" applyFont="1" applyFill="1" applyBorder="1"/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/>
    <xf numFmtId="0" fontId="7" fillId="2" borderId="9" xfId="0" applyFont="1" applyFill="1" applyBorder="1" applyAlignment="1">
      <alignment horizontal="left" indent="1"/>
    </xf>
    <xf numFmtId="4" fontId="3" fillId="2" borderId="9" xfId="0" applyNumberFormat="1" applyFont="1" applyFill="1" applyBorder="1" applyAlignment="1">
      <alignment horizontal="right"/>
    </xf>
    <xf numFmtId="0" fontId="2" fillId="2" borderId="4" xfId="0" applyFont="1" applyFill="1" applyBorder="1"/>
    <xf numFmtId="0" fontId="2" fillId="2" borderId="9" xfId="0" applyFont="1" applyFill="1" applyBorder="1"/>
    <xf numFmtId="0" fontId="3" fillId="2" borderId="9" xfId="0" applyFont="1" applyFill="1" applyBorder="1"/>
    <xf numFmtId="4" fontId="5" fillId="2" borderId="9" xfId="0" applyNumberFormat="1" applyFont="1" applyFill="1" applyBorder="1" applyAlignment="1">
      <alignment horizontal="right"/>
    </xf>
    <xf numFmtId="4" fontId="5" fillId="2" borderId="8" xfId="0" applyNumberFormat="1" applyFont="1" applyFill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13" xfId="0" applyFont="1" applyFill="1" applyBorder="1"/>
    <xf numFmtId="0" fontId="2" fillId="2" borderId="14" xfId="0" applyFont="1" applyFill="1" applyBorder="1"/>
    <xf numFmtId="1" fontId="5" fillId="2" borderId="9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right"/>
    </xf>
    <xf numFmtId="4" fontId="2" fillId="2" borderId="9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left" indent="4"/>
    </xf>
    <xf numFmtId="3" fontId="2" fillId="2" borderId="8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right"/>
    </xf>
    <xf numFmtId="0" fontId="2" fillId="2" borderId="5" xfId="0" applyFont="1" applyFill="1" applyBorder="1"/>
    <xf numFmtId="4" fontId="2" fillId="2" borderId="2" xfId="0" applyNumberFormat="1" applyFont="1" applyFill="1" applyBorder="1" applyAlignment="1">
      <alignment horizontal="right"/>
    </xf>
    <xf numFmtId="0" fontId="2" fillId="2" borderId="3" xfId="0" applyFont="1" applyFill="1" applyBorder="1"/>
    <xf numFmtId="10" fontId="5" fillId="2" borderId="9" xfId="0" applyNumberFormat="1" applyFont="1" applyFill="1" applyBorder="1" applyAlignment="1">
      <alignment horizontal="right"/>
    </xf>
    <xf numFmtId="10" fontId="5" fillId="2" borderId="8" xfId="0" applyNumberFormat="1" applyFont="1" applyFill="1" applyBorder="1" applyAlignment="1">
      <alignment horizontal="right"/>
    </xf>
    <xf numFmtId="165" fontId="2" fillId="2" borderId="8" xfId="0" applyNumberFormat="1" applyFont="1" applyFill="1" applyBorder="1"/>
    <xf numFmtId="165" fontId="3" fillId="2" borderId="4" xfId="0" applyNumberFormat="1" applyFont="1" applyFill="1" applyBorder="1"/>
    <xf numFmtId="165" fontId="3" fillId="2" borderId="8" xfId="0" applyNumberFormat="1" applyFont="1" applyFill="1" applyBorder="1"/>
    <xf numFmtId="4" fontId="1" fillId="2" borderId="9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/>
    <xf numFmtId="0" fontId="3" fillId="2" borderId="7" xfId="0" applyFont="1" applyFill="1" applyBorder="1"/>
    <xf numFmtId="49" fontId="8" fillId="2" borderId="6" xfId="0" applyNumberFormat="1" applyFont="1" applyFill="1" applyBorder="1" applyProtection="1">
      <protection locked="0"/>
    </xf>
    <xf numFmtId="0" fontId="3" fillId="2" borderId="0" xfId="0" applyFont="1" applyFill="1"/>
    <xf numFmtId="49" fontId="3" fillId="2" borderId="6" xfId="0" applyNumberFormat="1" applyFont="1" applyFill="1" applyBorder="1" applyAlignment="1">
      <alignment vertical="center"/>
    </xf>
    <xf numFmtId="0" fontId="5" fillId="2" borderId="0" xfId="0" applyFont="1" applyFill="1"/>
    <xf numFmtId="49" fontId="5" fillId="2" borderId="0" xfId="0" applyNumberFormat="1" applyFont="1" applyFill="1"/>
    <xf numFmtId="0" fontId="5" fillId="2" borderId="8" xfId="0" applyFont="1" applyFill="1" applyBorder="1"/>
    <xf numFmtId="0" fontId="8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9" xfId="0" applyFont="1" applyFill="1" applyBorder="1"/>
    <xf numFmtId="166" fontId="2" fillId="2" borderId="17" xfId="0" applyNumberFormat="1" applyFont="1" applyFill="1" applyBorder="1" applyAlignment="1" applyProtection="1">
      <alignment horizontal="left" indent="1"/>
      <protection locked="0"/>
    </xf>
    <xf numFmtId="166" fontId="2" fillId="2" borderId="18" xfId="0" applyNumberFormat="1" applyFont="1" applyFill="1" applyBorder="1" applyAlignment="1" applyProtection="1">
      <alignment horizontal="left" indent="1"/>
      <protection locked="0"/>
    </xf>
    <xf numFmtId="49" fontId="5" fillId="2" borderId="17" xfId="0" applyNumberFormat="1" applyFont="1" applyFill="1" applyBorder="1" applyAlignment="1" applyProtection="1">
      <alignment horizontal="left" wrapText="1" indent="1"/>
      <protection locked="0"/>
    </xf>
    <xf numFmtId="49" fontId="5" fillId="2" borderId="18" xfId="0" applyNumberFormat="1" applyFont="1" applyFill="1" applyBorder="1" applyAlignment="1" applyProtection="1">
      <alignment horizontal="left" wrapText="1" indent="1"/>
      <protection locked="0"/>
    </xf>
    <xf numFmtId="0" fontId="2" fillId="2" borderId="6" xfId="0" applyFont="1" applyFill="1" applyBorder="1" applyAlignment="1">
      <alignment horizontal="left" indent="2"/>
    </xf>
    <xf numFmtId="0" fontId="2" fillId="2" borderId="8" xfId="0" applyFont="1" applyFill="1" applyBorder="1" applyAlignment="1">
      <alignment horizontal="left" indent="2"/>
    </xf>
    <xf numFmtId="0" fontId="2" fillId="2" borderId="6" xfId="0" applyFont="1" applyFill="1" applyBorder="1" applyAlignment="1">
      <alignment horizontal="left" indent="3"/>
    </xf>
    <xf numFmtId="0" fontId="2" fillId="2" borderId="8" xfId="0" applyFont="1" applyFill="1" applyBorder="1" applyAlignment="1">
      <alignment horizontal="left" indent="3"/>
    </xf>
    <xf numFmtId="0" fontId="2" fillId="2" borderId="15" xfId="0" applyFont="1" applyFill="1" applyBorder="1" applyAlignment="1">
      <alignment horizontal="left" indent="2"/>
    </xf>
    <xf numFmtId="0" fontId="2" fillId="2" borderId="16" xfId="0" applyFont="1" applyFill="1" applyBorder="1" applyAlignment="1">
      <alignment horizontal="left" indent="2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49" fontId="8" fillId="2" borderId="22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wrapText="1"/>
    </xf>
    <xf numFmtId="49" fontId="5" fillId="2" borderId="13" xfId="0" applyNumberFormat="1" applyFont="1" applyFill="1" applyBorder="1" applyAlignment="1">
      <alignment horizontal="center" wrapText="1"/>
    </xf>
    <xf numFmtId="49" fontId="6" fillId="2" borderId="22" xfId="0" applyNumberFormat="1" applyFont="1" applyFill="1" applyBorder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49" fontId="2" fillId="3" borderId="0" xfId="0" applyNumberFormat="1" applyFont="1" applyFill="1"/>
    <xf numFmtId="0" fontId="2" fillId="3" borderId="0" xfId="0" applyFont="1" applyFill="1"/>
    <xf numFmtId="0" fontId="9" fillId="3" borderId="0" xfId="0" applyFont="1" applyFill="1"/>
    <xf numFmtId="0" fontId="2" fillId="3" borderId="23" xfId="0" applyFont="1" applyFill="1" applyBorder="1"/>
    <xf numFmtId="2" fontId="2" fillId="3" borderId="0" xfId="0" applyNumberFormat="1" applyFont="1" applyFill="1"/>
    <xf numFmtId="164" fontId="2" fillId="3" borderId="0" xfId="0" applyNumberFormat="1" applyFont="1" applyFill="1"/>
    <xf numFmtId="0" fontId="10" fillId="3" borderId="0" xfId="0" applyFont="1" applyFill="1" applyAlignment="1">
      <alignment horizontal="center"/>
    </xf>
    <xf numFmtId="0" fontId="8" fillId="4" borderId="12" xfId="0" applyFont="1" applyFill="1" applyBorder="1" applyAlignment="1">
      <alignment horizontal="center"/>
    </xf>
    <xf numFmtId="4" fontId="2" fillId="4" borderId="9" xfId="0" applyNumberFormat="1" applyFont="1" applyFill="1" applyBorder="1" applyProtection="1">
      <protection locked="0"/>
    </xf>
    <xf numFmtId="10" fontId="2" fillId="4" borderId="9" xfId="0" applyNumberFormat="1" applyFont="1" applyFill="1" applyBorder="1" applyProtection="1">
      <protection locked="0"/>
    </xf>
    <xf numFmtId="164" fontId="2" fillId="4" borderId="9" xfId="0" applyNumberFormat="1" applyFont="1" applyFill="1" applyBorder="1" applyProtection="1">
      <protection locked="0"/>
    </xf>
    <xf numFmtId="0" fontId="2" fillId="4" borderId="19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3E9F5"/>
      <color rgb="FFCCFF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48"/>
  <sheetViews>
    <sheetView tabSelected="1" workbookViewId="0">
      <selection activeCell="A7" sqref="A7:B7"/>
    </sheetView>
  </sheetViews>
  <sheetFormatPr defaultRowHeight="14.25" x14ac:dyDescent="0.2"/>
  <cols>
    <col min="1" max="1" width="59.7109375" style="71" customWidth="1"/>
    <col min="2" max="4" width="15.7109375" style="71" customWidth="1"/>
    <col min="5" max="6" width="10.140625" style="71" bestFit="1" customWidth="1"/>
    <col min="7" max="7" width="28.140625" style="71" customWidth="1"/>
    <col min="8" max="8" width="11.5703125" style="71" customWidth="1"/>
    <col min="9" max="16384" width="9.140625" style="71"/>
  </cols>
  <sheetData>
    <row r="3" spans="1:12" ht="28.5" customHeight="1" x14ac:dyDescent="0.25">
      <c r="A3" s="38" t="s">
        <v>46</v>
      </c>
      <c r="B3" s="39" t="s">
        <v>15</v>
      </c>
      <c r="C3" s="50">
        <v>44927</v>
      </c>
      <c r="D3" s="51"/>
      <c r="E3" s="70"/>
      <c r="F3" s="70"/>
    </row>
    <row r="4" spans="1:12" ht="20.100000000000001" customHeight="1" x14ac:dyDescent="0.25">
      <c r="A4" s="40" t="s">
        <v>43</v>
      </c>
      <c r="B4" s="41" t="s">
        <v>14</v>
      </c>
      <c r="C4" s="52" t="s">
        <v>45</v>
      </c>
      <c r="D4" s="53"/>
      <c r="E4" s="70"/>
      <c r="F4" s="70"/>
      <c r="G4" s="76"/>
      <c r="H4" s="76"/>
      <c r="I4" s="76"/>
      <c r="J4" s="76"/>
      <c r="K4" s="76"/>
      <c r="L4" s="76"/>
    </row>
    <row r="5" spans="1:12" ht="28.5" customHeight="1" x14ac:dyDescent="0.2">
      <c r="A5" s="42" t="s">
        <v>49</v>
      </c>
      <c r="B5" s="43"/>
      <c r="C5" s="44"/>
      <c r="D5" s="45"/>
      <c r="E5" s="70"/>
      <c r="F5" s="70"/>
    </row>
    <row r="6" spans="1:12" ht="18" customHeight="1" thickBot="1" x14ac:dyDescent="0.3">
      <c r="A6" s="46" t="s">
        <v>47</v>
      </c>
      <c r="B6" s="47"/>
      <c r="C6" s="77" t="s">
        <v>11</v>
      </c>
      <c r="D6" s="48"/>
      <c r="G6" s="72" t="s">
        <v>35</v>
      </c>
      <c r="H6" s="73" t="s">
        <v>0</v>
      </c>
    </row>
    <row r="7" spans="1:12" ht="20.100000000000001" customHeight="1" x14ac:dyDescent="0.2">
      <c r="A7" s="58" t="s">
        <v>44</v>
      </c>
      <c r="B7" s="59"/>
      <c r="C7" s="78">
        <v>5189</v>
      </c>
      <c r="D7" s="13"/>
      <c r="G7" s="71" t="s">
        <v>36</v>
      </c>
      <c r="H7" s="74">
        <v>1.3</v>
      </c>
    </row>
    <row r="8" spans="1:12" ht="20.100000000000001" customHeight="1" x14ac:dyDescent="0.2">
      <c r="A8" s="54" t="s">
        <v>6</v>
      </c>
      <c r="B8" s="55"/>
      <c r="C8" s="78">
        <v>1.4</v>
      </c>
      <c r="D8" s="13"/>
      <c r="G8" s="71" t="s">
        <v>37</v>
      </c>
      <c r="H8" s="74">
        <v>1.4</v>
      </c>
    </row>
    <row r="9" spans="1:12" ht="20.100000000000001" customHeight="1" x14ac:dyDescent="0.2">
      <c r="A9" s="54" t="s">
        <v>19</v>
      </c>
      <c r="B9" s="55"/>
      <c r="C9" s="78">
        <v>25</v>
      </c>
      <c r="D9" s="13"/>
      <c r="G9" s="71" t="s">
        <v>38</v>
      </c>
      <c r="H9" s="74">
        <v>1.6</v>
      </c>
    </row>
    <row r="10" spans="1:12" ht="20.100000000000001" customHeight="1" x14ac:dyDescent="0.2">
      <c r="A10" s="54" t="s">
        <v>20</v>
      </c>
      <c r="B10" s="55"/>
      <c r="C10" s="78">
        <v>10</v>
      </c>
      <c r="D10" s="13"/>
      <c r="H10" s="74"/>
    </row>
    <row r="11" spans="1:12" ht="20.100000000000001" customHeight="1" x14ac:dyDescent="0.2">
      <c r="A11" s="54" t="s">
        <v>34</v>
      </c>
      <c r="B11" s="55"/>
      <c r="C11" s="78">
        <v>12</v>
      </c>
      <c r="D11" s="13"/>
      <c r="G11" s="71" t="s">
        <v>39</v>
      </c>
      <c r="H11" s="74">
        <v>1</v>
      </c>
    </row>
    <row r="12" spans="1:12" ht="20.100000000000001" customHeight="1" x14ac:dyDescent="0.2">
      <c r="A12" s="54" t="s">
        <v>10</v>
      </c>
      <c r="B12" s="55"/>
      <c r="C12" s="78">
        <v>1000</v>
      </c>
      <c r="D12" s="13"/>
      <c r="H12" s="74"/>
    </row>
    <row r="13" spans="1:12" ht="20.100000000000001" customHeight="1" x14ac:dyDescent="0.2">
      <c r="A13" s="54" t="s">
        <v>32</v>
      </c>
      <c r="B13" s="55"/>
      <c r="C13" s="78"/>
      <c r="D13" s="13"/>
      <c r="G13" s="71" t="s">
        <v>40</v>
      </c>
      <c r="H13" s="74">
        <v>1.4</v>
      </c>
    </row>
    <row r="14" spans="1:12" ht="20.100000000000001" customHeight="1" x14ac:dyDescent="0.2">
      <c r="A14" s="56" t="s">
        <v>17</v>
      </c>
      <c r="B14" s="57"/>
      <c r="C14" s="79"/>
      <c r="D14" s="13"/>
      <c r="G14" s="71" t="s">
        <v>41</v>
      </c>
      <c r="H14" s="74">
        <v>1.6</v>
      </c>
    </row>
    <row r="15" spans="1:12" ht="20.100000000000001" customHeight="1" x14ac:dyDescent="0.2">
      <c r="A15" s="56" t="s">
        <v>33</v>
      </c>
      <c r="B15" s="57"/>
      <c r="C15" s="80">
        <v>0</v>
      </c>
      <c r="D15" s="13"/>
      <c r="G15" s="71" t="s">
        <v>42</v>
      </c>
      <c r="H15" s="74">
        <v>1.8</v>
      </c>
    </row>
    <row r="16" spans="1:12" ht="20.100000000000001" customHeight="1" thickBot="1" x14ac:dyDescent="0.25">
      <c r="A16" s="60"/>
      <c r="B16" s="61"/>
      <c r="C16" s="81"/>
      <c r="D16" s="49"/>
      <c r="H16" s="74"/>
    </row>
    <row r="17" spans="1:8" ht="15" thickTop="1" x14ac:dyDescent="0.2">
      <c r="A17" s="66" t="s">
        <v>48</v>
      </c>
      <c r="B17" s="68" t="s">
        <v>12</v>
      </c>
      <c r="C17" s="64" t="s">
        <v>13</v>
      </c>
      <c r="D17" s="62" t="s">
        <v>21</v>
      </c>
      <c r="E17" s="70"/>
      <c r="F17" s="70"/>
      <c r="H17" s="74"/>
    </row>
    <row r="18" spans="1:8" ht="18.75" customHeight="1" thickBot="1" x14ac:dyDescent="0.25">
      <c r="A18" s="67"/>
      <c r="B18" s="69"/>
      <c r="C18" s="65"/>
      <c r="D18" s="63"/>
    </row>
    <row r="19" spans="1:8" ht="18" customHeight="1" x14ac:dyDescent="0.25">
      <c r="A19" s="5" t="s">
        <v>0</v>
      </c>
      <c r="B19" s="13"/>
      <c r="C19" s="2"/>
      <c r="D19" s="36">
        <f>+C8</f>
        <v>1.4</v>
      </c>
    </row>
    <row r="20" spans="1:8" ht="18" customHeight="1" x14ac:dyDescent="0.2">
      <c r="A20" s="1" t="s">
        <v>7</v>
      </c>
      <c r="B20" s="21">
        <f>IF(C9&gt;5, 5, C9)</f>
        <v>5</v>
      </c>
      <c r="C20" s="2">
        <v>2.5000000000000001E-2</v>
      </c>
      <c r="D20" s="34">
        <f>PRODUCT(B20,C20)</f>
        <v>0.125</v>
      </c>
    </row>
    <row r="21" spans="1:8" ht="18" customHeight="1" x14ac:dyDescent="0.2">
      <c r="A21" s="1" t="s">
        <v>8</v>
      </c>
      <c r="B21" s="21">
        <f>IF(AND(C9&gt;5,C9&lt;=10), +C9-5, IF(AND(C9&lt;=5),0, 5))</f>
        <v>5</v>
      </c>
      <c r="C21" s="2">
        <v>0.02</v>
      </c>
      <c r="D21" s="34">
        <f>PRODUCT(B21,C21)</f>
        <v>0.1</v>
      </c>
    </row>
    <row r="22" spans="1:8" ht="18" customHeight="1" x14ac:dyDescent="0.2">
      <c r="A22" s="1" t="s">
        <v>18</v>
      </c>
      <c r="B22" s="21">
        <f>IF(C9&gt;10, C9-10, 0)</f>
        <v>15</v>
      </c>
      <c r="C22" s="2">
        <v>1.4999999999999999E-2</v>
      </c>
      <c r="D22" s="34">
        <f>PRODUCT(B22,C22)</f>
        <v>0.22499999999999998</v>
      </c>
    </row>
    <row r="23" spans="1:8" ht="18" customHeight="1" x14ac:dyDescent="0.2">
      <c r="A23" s="1" t="s">
        <v>9</v>
      </c>
      <c r="B23" s="21">
        <f>+C10</f>
        <v>10</v>
      </c>
      <c r="C23" s="2">
        <v>0.01</v>
      </c>
      <c r="D23" s="34">
        <f>PRODUCT(B23,C23)</f>
        <v>0.1</v>
      </c>
    </row>
    <row r="24" spans="1:8" ht="18" customHeight="1" x14ac:dyDescent="0.2">
      <c r="A24" s="4"/>
      <c r="B24" s="22"/>
      <c r="C24" s="2"/>
      <c r="D24" s="34"/>
    </row>
    <row r="25" spans="1:8" ht="18" customHeight="1" x14ac:dyDescent="0.25">
      <c r="A25" s="5" t="s">
        <v>1</v>
      </c>
      <c r="B25" s="22"/>
      <c r="C25" s="6"/>
      <c r="D25" s="35">
        <f>SUM(D19:D23)</f>
        <v>1.9500000000000002</v>
      </c>
    </row>
    <row r="26" spans="1:8" ht="18" customHeight="1" x14ac:dyDescent="0.2">
      <c r="A26" s="4"/>
      <c r="B26" s="22"/>
      <c r="C26" s="8"/>
      <c r="D26" s="3"/>
    </row>
    <row r="27" spans="1:8" ht="18" customHeight="1" x14ac:dyDescent="0.25">
      <c r="A27" s="5" t="s">
        <v>2</v>
      </c>
      <c r="B27" s="23"/>
      <c r="C27" s="6"/>
      <c r="D27" s="11">
        <f>+C7</f>
        <v>5189</v>
      </c>
    </row>
    <row r="28" spans="1:8" ht="18" customHeight="1" x14ac:dyDescent="0.25">
      <c r="A28" s="5" t="s">
        <v>26</v>
      </c>
      <c r="B28" s="23"/>
      <c r="C28" s="6"/>
      <c r="D28" s="7">
        <f>PRODUCT(D25,D27)</f>
        <v>10118.550000000001</v>
      </c>
    </row>
    <row r="29" spans="1:8" ht="18" customHeight="1" x14ac:dyDescent="0.25">
      <c r="A29" s="5" t="s">
        <v>22</v>
      </c>
      <c r="B29" s="11">
        <f>+C12</f>
        <v>1000</v>
      </c>
      <c r="C29" s="8"/>
      <c r="D29" s="7">
        <f>+B29/12</f>
        <v>83.333333333333329</v>
      </c>
    </row>
    <row r="30" spans="1:8" ht="18" customHeight="1" x14ac:dyDescent="0.25">
      <c r="A30" s="5" t="s">
        <v>27</v>
      </c>
      <c r="B30" s="24">
        <f>+C11</f>
        <v>12</v>
      </c>
      <c r="C30" s="13"/>
      <c r="D30" s="9"/>
    </row>
    <row r="31" spans="1:8" ht="18" customHeight="1" x14ac:dyDescent="0.2">
      <c r="A31" s="4"/>
      <c r="B31" s="25"/>
      <c r="C31" s="26"/>
      <c r="D31" s="27"/>
      <c r="E31" s="75"/>
      <c r="F31" s="75"/>
    </row>
    <row r="32" spans="1:8" ht="18" customHeight="1" x14ac:dyDescent="0.25">
      <c r="A32" s="10" t="s">
        <v>23</v>
      </c>
      <c r="B32" s="25"/>
      <c r="C32" s="26"/>
      <c r="D32" s="27"/>
      <c r="E32" s="75"/>
      <c r="F32" s="75"/>
    </row>
    <row r="33" spans="1:4" ht="18" customHeight="1" x14ac:dyDescent="0.25">
      <c r="A33" s="1" t="s">
        <v>24</v>
      </c>
      <c r="B33" s="25"/>
      <c r="C33" s="26"/>
      <c r="D33" s="11">
        <f>D34/B30</f>
        <v>10201.883333333333</v>
      </c>
    </row>
    <row r="34" spans="1:4" ht="18" customHeight="1" x14ac:dyDescent="0.25">
      <c r="A34" s="1" t="s">
        <v>25</v>
      </c>
      <c r="B34" s="25"/>
      <c r="C34" s="26"/>
      <c r="D34" s="11">
        <f>PRODUCT(B30,D28)+B29</f>
        <v>122422.6</v>
      </c>
    </row>
    <row r="35" spans="1:4" ht="18" customHeight="1" x14ac:dyDescent="0.2">
      <c r="A35" s="12"/>
      <c r="B35" s="28"/>
      <c r="C35" s="12"/>
      <c r="D35" s="29"/>
    </row>
    <row r="36" spans="1:4" ht="18" customHeight="1" x14ac:dyDescent="0.2">
      <c r="A36" s="13"/>
      <c r="B36" s="30"/>
      <c r="C36" s="31"/>
      <c r="D36" s="9"/>
    </row>
    <row r="37" spans="1:4" ht="30" customHeight="1" x14ac:dyDescent="0.25">
      <c r="A37" s="14" t="s">
        <v>16</v>
      </c>
      <c r="B37" s="37" t="s">
        <v>28</v>
      </c>
      <c r="C37" s="37" t="s">
        <v>29</v>
      </c>
      <c r="D37" s="9"/>
    </row>
    <row r="38" spans="1:4" ht="18" customHeight="1" x14ac:dyDescent="0.2">
      <c r="A38" s="4" t="s">
        <v>30</v>
      </c>
      <c r="B38" s="32">
        <f>+C14</f>
        <v>0</v>
      </c>
      <c r="C38" s="33"/>
      <c r="D38" s="9"/>
    </row>
    <row r="39" spans="1:4" ht="18" customHeight="1" x14ac:dyDescent="0.2">
      <c r="A39" s="4" t="s">
        <v>31</v>
      </c>
      <c r="B39" s="15">
        <f>PRODUCT(D34,B38)</f>
        <v>0</v>
      </c>
      <c r="C39" s="16">
        <f>+C15</f>
        <v>0</v>
      </c>
      <c r="D39" s="9"/>
    </row>
    <row r="40" spans="1:4" ht="18" customHeight="1" x14ac:dyDescent="0.2">
      <c r="A40" s="4" t="s">
        <v>3</v>
      </c>
      <c r="B40" s="15">
        <f>SUM(D34,B39)</f>
        <v>122422.6</v>
      </c>
      <c r="C40" s="16">
        <f>SUM(D34+C39)</f>
        <v>122422.6</v>
      </c>
      <c r="D40" s="9"/>
    </row>
    <row r="41" spans="1:4" ht="18" customHeight="1" x14ac:dyDescent="0.2">
      <c r="A41" s="13"/>
      <c r="B41" s="15"/>
      <c r="C41" s="16"/>
      <c r="D41" s="9"/>
    </row>
    <row r="42" spans="1:4" ht="18" customHeight="1" x14ac:dyDescent="0.25">
      <c r="A42" s="5" t="s">
        <v>5</v>
      </c>
      <c r="B42" s="11">
        <f>PRODUCT(D33,B38)</f>
        <v>0</v>
      </c>
      <c r="C42" s="17">
        <f>PRODUCT(C39/12)</f>
        <v>0</v>
      </c>
      <c r="D42" s="9"/>
    </row>
    <row r="43" spans="1:4" ht="18" customHeight="1" x14ac:dyDescent="0.25">
      <c r="A43" s="5" t="s">
        <v>4</v>
      </c>
      <c r="B43" s="11">
        <f>SUM(D33,B42)</f>
        <v>10201.883333333333</v>
      </c>
      <c r="C43" s="17">
        <f>SUM(C42+D33)</f>
        <v>10201.883333333333</v>
      </c>
      <c r="D43" s="18"/>
    </row>
    <row r="44" spans="1:4" ht="18" customHeight="1" x14ac:dyDescent="0.2">
      <c r="A44" s="13"/>
      <c r="B44" s="13"/>
      <c r="C44" s="9"/>
      <c r="D44" s="9"/>
    </row>
    <row r="45" spans="1:4" ht="18" customHeight="1" thickBot="1" x14ac:dyDescent="0.25">
      <c r="A45" s="19"/>
      <c r="B45" s="19"/>
      <c r="C45" s="20"/>
      <c r="D45" s="20"/>
    </row>
    <row r="46" spans="1:4" ht="15" customHeight="1" x14ac:dyDescent="0.2"/>
    <row r="47" spans="1:4" ht="15" customHeight="1" x14ac:dyDescent="0.2"/>
    <row r="48" spans="1:4" ht="15" customHeight="1" x14ac:dyDescent="0.2"/>
  </sheetData>
  <sheetProtection algorithmName="SHA-512" hashValue="zrtL/IuvBICMLZ/MI28C9u8fZeGKtPnU2hwpDLWNoMTRyAP5Di/6t/SlfA9ay57twYRM5PNw4Eo2Nl67uMWRmw==" saltValue="FG11SYAnf16s4+G1psaQGQ==" spinCount="100000" sheet="1" objects="1" scenarios="1"/>
  <mergeCells count="17">
    <mergeCell ref="G4:L4"/>
    <mergeCell ref="A16:B16"/>
    <mergeCell ref="D17:D18"/>
    <mergeCell ref="C17:C18"/>
    <mergeCell ref="A17:A18"/>
    <mergeCell ref="B17:B18"/>
    <mergeCell ref="C3:D3"/>
    <mergeCell ref="C4:D4"/>
    <mergeCell ref="A13:B13"/>
    <mergeCell ref="A14:B14"/>
    <mergeCell ref="A15:B15"/>
    <mergeCell ref="A12:B12"/>
    <mergeCell ref="A7:B7"/>
    <mergeCell ref="A8:B8"/>
    <mergeCell ref="A9:B9"/>
    <mergeCell ref="A10:B10"/>
    <mergeCell ref="A11:B11"/>
  </mergeCells>
  <phoneticPr fontId="0" type="noConversion"/>
  <printOptions horizontalCentered="1" verticalCentered="1"/>
  <pageMargins left="0.5" right="0.21" top="0.47" bottom="0.15" header="0.22" footer="0.09"/>
  <pageSetup scale="92" orientation="portrait" r:id="rId1"/>
  <headerFooter alignWithMargins="0"/>
  <ignoredErrors>
    <ignoredError sqref="B20:D22 B24:D44 B23 D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Cordova Lutheran Church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Cordova Lutheran Church</dc:creator>
  <cp:lastModifiedBy>Denise Lo</cp:lastModifiedBy>
  <cp:lastPrinted>2022-10-27T00:08:52Z</cp:lastPrinted>
  <dcterms:created xsi:type="dcterms:W3CDTF">2008-09-16T17:25:08Z</dcterms:created>
  <dcterms:modified xsi:type="dcterms:W3CDTF">2022-10-27T02:04:41Z</dcterms:modified>
</cp:coreProperties>
</file>